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248b86b3b79c87ae/Dokumenter/2026-speiding/speiderstyret/"/>
    </mc:Choice>
  </mc:AlternateContent>
  <xr:revisionPtr revIDLastSave="0" documentId="8_{C9721418-96B2-431C-AC90-CD5379317B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1" l="1"/>
  <c r="H48" i="1"/>
  <c r="G48" i="1"/>
  <c r="F48" i="1"/>
  <c r="E48" i="1"/>
  <c r="D48" i="1"/>
  <c r="C48" i="1"/>
  <c r="B48" i="1"/>
  <c r="M44" i="1"/>
  <c r="M24" i="1"/>
  <c r="K43" i="1"/>
  <c r="K27" i="1"/>
  <c r="K44" i="1" s="1"/>
  <c r="K22" i="1"/>
  <c r="K16" i="1"/>
  <c r="J43" i="1"/>
  <c r="J32" i="1"/>
  <c r="K48" i="1" l="1"/>
  <c r="K24" i="1"/>
  <c r="K46" i="1" s="1"/>
  <c r="M46" i="1"/>
  <c r="J27" i="1"/>
  <c r="J22" i="1"/>
  <c r="J24" i="1" s="1"/>
  <c r="J44" i="1" l="1"/>
  <c r="J48" i="1"/>
  <c r="J46" i="1"/>
  <c r="I22" i="1"/>
  <c r="I24" i="1" s="1"/>
  <c r="I43" i="1"/>
  <c r="L24" i="1"/>
  <c r="I32" i="1"/>
  <c r="I31" i="1"/>
  <c r="I27" i="1"/>
  <c r="I48" i="1" s="1"/>
  <c r="I44" i="1" l="1"/>
  <c r="I46" i="1" s="1"/>
  <c r="H44" i="1" l="1"/>
  <c r="H24" i="1"/>
  <c r="G35" i="1"/>
  <c r="G44" i="1" s="1"/>
  <c r="G10" i="1"/>
  <c r="G24" i="1" s="1"/>
  <c r="F44" i="1"/>
  <c r="F24" i="1"/>
  <c r="E24" i="1"/>
  <c r="H46" i="1" l="1"/>
  <c r="F46" i="1"/>
  <c r="G46" i="1"/>
  <c r="E44" i="1" l="1"/>
  <c r="E46" i="1" s="1"/>
  <c r="L44" i="1" l="1"/>
  <c r="L46" i="1" l="1"/>
</calcChain>
</file>

<file path=xl/sharedStrings.xml><?xml version="1.0" encoding="utf-8"?>
<sst xmlns="http://schemas.openxmlformats.org/spreadsheetml/2006/main" count="81" uniqueCount="78">
  <si>
    <t>Brukskonto</t>
  </si>
  <si>
    <t>Sparekonto</t>
  </si>
  <si>
    <t>Sum bank</t>
  </si>
  <si>
    <t>Inntekter</t>
  </si>
  <si>
    <t>Utleie hytta</t>
  </si>
  <si>
    <t>Utleie båt, kano</t>
  </si>
  <si>
    <t>Grøtfest</t>
  </si>
  <si>
    <t>Kontingentrefusjon</t>
  </si>
  <si>
    <t>Momskompensasjon</t>
  </si>
  <si>
    <t>Norsk tipping</t>
  </si>
  <si>
    <t>Prosjektstøtte+Støtte+gave+kulturmidler</t>
  </si>
  <si>
    <t>Annen inntekt</t>
  </si>
  <si>
    <t>Sum inntekt</t>
  </si>
  <si>
    <t>Utgifter</t>
  </si>
  <si>
    <t>Hytta, strøm, renovasjon</t>
  </si>
  <si>
    <t>Forsikring</t>
  </si>
  <si>
    <t>Utgifter leir</t>
  </si>
  <si>
    <t>Utgifter andre turer</t>
  </si>
  <si>
    <t xml:space="preserve">Utstyr </t>
  </si>
  <si>
    <t>Speidermøter</t>
  </si>
  <si>
    <t>Merker/skjerf</t>
  </si>
  <si>
    <t>Lederkontingent + kurs</t>
  </si>
  <si>
    <t>Utgifter båt</t>
  </si>
  <si>
    <t>Annet</t>
  </si>
  <si>
    <t>Sum utgifter</t>
  </si>
  <si>
    <t>Resultat</t>
  </si>
  <si>
    <t>Regnskap 2015</t>
  </si>
  <si>
    <t>Regnskap 2016</t>
  </si>
  <si>
    <t>Regnskap 2017</t>
  </si>
  <si>
    <t>Salg av utstyr</t>
  </si>
  <si>
    <t>Friluftsskolen, overføring konto</t>
  </si>
  <si>
    <t>Regnskap 2018</t>
  </si>
  <si>
    <t>Savemyr</t>
  </si>
  <si>
    <t>Regnskap 2019</t>
  </si>
  <si>
    <t>Gaver - speiding for alle</t>
  </si>
  <si>
    <t>Div kostnader - speiding for alle</t>
  </si>
  <si>
    <t>Leie lager</t>
  </si>
  <si>
    <t>Egenandel turer</t>
  </si>
  <si>
    <t>Egenandel leirer</t>
  </si>
  <si>
    <t>Renteinntekter</t>
  </si>
  <si>
    <t>Regnskap 2020</t>
  </si>
  <si>
    <t>Julenek (netto)</t>
  </si>
  <si>
    <t>Prosjektinntekter</t>
  </si>
  <si>
    <t>Prosjektkostnader</t>
  </si>
  <si>
    <t>Hytta; vedlikehold og investeringer</t>
  </si>
  <si>
    <t>Vipps, regnskapssystem. Nettside, gaver</t>
  </si>
  <si>
    <t>Regnskap 2021</t>
  </si>
  <si>
    <t>Utstyr, utenfor prosjekt. Inkl. forsikring utstyr, kanoer, tilhengere</t>
  </si>
  <si>
    <t>Inkl. forsikring (6 057), div. vedlikehold 4000  (ikke vinteropplag 9000)</t>
  </si>
  <si>
    <t>Regnskap 2022</t>
  </si>
  <si>
    <t>Inkludert forsikring, oppjustert for høye strømkostnader</t>
  </si>
  <si>
    <t>Øynaheia 20, Skjærgårdstur 5, Patruljekonkurranse 5 + litt</t>
  </si>
  <si>
    <t>Ca 200 pr speider, 100 speidere</t>
  </si>
  <si>
    <t>Fordelt på hytta og båter fra og med 2020</t>
  </si>
  <si>
    <t>Ny pris 2022: 11 000 pr uke * 6 uker</t>
  </si>
  <si>
    <t>110 års jubileum</t>
  </si>
  <si>
    <t>Gruppa betaler for 3 plasser</t>
  </si>
  <si>
    <t>Regnskap 2023</t>
  </si>
  <si>
    <t>Dugnad/Salgsinnteker div. arrangementer</t>
  </si>
  <si>
    <t>Medlemskontingent speidere</t>
  </si>
  <si>
    <t>Regnskap 2024</t>
  </si>
  <si>
    <t>Budsjett 2025</t>
  </si>
  <si>
    <t>Netto etter kostnader</t>
  </si>
  <si>
    <t>Midler som er bundet til prosjekter. Rest Sanitetsforeningen</t>
  </si>
  <si>
    <t>Rest Sanitetsforeningen</t>
  </si>
  <si>
    <t>Privat giver 200 pr mnd + salg av speiderskjorter</t>
  </si>
  <si>
    <t>Budsjett 2026</t>
  </si>
  <si>
    <t>100 til mur og gjerde rundt eiendommen, 30 000 til varmepumpe</t>
  </si>
  <si>
    <t>Smulleir</t>
  </si>
  <si>
    <t>Lave kostnader i 2025 gir lavt grunnlag for kompensasjon</t>
  </si>
  <si>
    <t>HYTTE-REGNSKAP</t>
  </si>
  <si>
    <t>fra 2016-2020 tjente vi over 25 000kr på hytta pr år</t>
  </si>
  <si>
    <t>Speiderbåt + kanoer til LUS 10 000+ friluftsskoler 2000</t>
  </si>
  <si>
    <t>450 nek i 2025</t>
  </si>
  <si>
    <t>Benker i Sådeholla- dugnadsarbeid</t>
  </si>
  <si>
    <t>Fra 2021 og fremover tom 2025 koster hytta oss i snitt 30 000kr i året.</t>
  </si>
  <si>
    <t>Flere medlemmer enn i 2024?</t>
  </si>
  <si>
    <t>30 kommunen, 30 banken, 20 frifond, 50 Sr-stiftelsen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</si>
</sst>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0"/>
      <name val="Arial"/>
      <family val="2"/>
    </font>
    <font>
      <sz val="11"/>
      <color theme="4" tint="-0.499984740745262"/>
      <name val="Calibri"/>
      <family val="2"/>
      <scheme val="minor"/>
    </font>
    <font>
      <sz val="11"/>
      <color rgb="FFFF0000"/>
      <name val="Calibri"/>
      <family val="2"/>
      <charset val="1"/>
    </font>
    <font>
      <sz val="10.5"/>
      <color rgb="FFFF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0" fillId="0" borderId="2" xfId="0" applyBorder="1"/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3" fillId="0" borderId="3" xfId="0" applyFont="1" applyBorder="1"/>
    <xf numFmtId="0" fontId="3" fillId="0" borderId="2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164" fontId="1" fillId="0" borderId="0" xfId="1" applyNumberForma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right"/>
    </xf>
    <xf numFmtId="3" fontId="3" fillId="0" borderId="1" xfId="0" applyNumberFormat="1" applyFont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3" fontId="6" fillId="2" borderId="0" xfId="0" applyNumberFormat="1" applyFont="1" applyFill="1" applyAlignment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3" fontId="3" fillId="0" borderId="3" xfId="0" applyNumberFormat="1" applyFont="1" applyBorder="1" applyAlignment="1">
      <alignment horizontal="right"/>
    </xf>
    <xf numFmtId="164" fontId="5" fillId="0" borderId="3" xfId="1" applyNumberFormat="1" applyFont="1" applyFill="1" applyBorder="1" applyAlignment="1">
      <alignment horizontal="right"/>
    </xf>
    <xf numFmtId="3" fontId="5" fillId="0" borderId="3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164" fontId="1" fillId="0" borderId="3" xfId="1" applyNumberFormat="1" applyFill="1" applyBorder="1" applyAlignment="1">
      <alignment horizontal="right"/>
    </xf>
    <xf numFmtId="164" fontId="1" fillId="0" borderId="0" xfId="1" applyNumberForma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3" fontId="0" fillId="0" borderId="0" xfId="0" applyNumberFormat="1"/>
    <xf numFmtId="3" fontId="7" fillId="0" borderId="0" xfId="0" applyNumberFormat="1" applyFont="1"/>
    <xf numFmtId="0" fontId="3" fillId="2" borderId="0" xfId="0" applyFont="1" applyFill="1" applyAlignment="1">
      <alignment horizontal="right" wrapText="1"/>
    </xf>
    <xf numFmtId="3" fontId="0" fillId="3" borderId="0" xfId="0" applyNumberFormat="1" applyFill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topLeftCell="A2" zoomScaleNormal="100" workbookViewId="0">
      <selection activeCell="M2" sqref="M1:M1048576"/>
    </sheetView>
  </sheetViews>
  <sheetFormatPr baseColWidth="10" defaultColWidth="9.109375" defaultRowHeight="14.4" x14ac:dyDescent="0.3"/>
  <cols>
    <col min="1" max="1" width="38.109375" customWidth="1"/>
    <col min="2" max="2" width="9.109375" style="21"/>
    <col min="3" max="3" width="12" style="21" customWidth="1"/>
    <col min="4" max="11" width="9.109375" style="17"/>
    <col min="12" max="13" width="9.109375" style="15"/>
    <col min="14" max="14" width="57.5546875" style="6" customWidth="1"/>
  </cols>
  <sheetData>
    <row r="1" spans="1:14" ht="28.8" x14ac:dyDescent="0.3">
      <c r="B1" s="11" t="s">
        <v>26</v>
      </c>
      <c r="C1" s="12" t="s">
        <v>27</v>
      </c>
      <c r="D1" s="13" t="s">
        <v>28</v>
      </c>
      <c r="E1" s="14"/>
      <c r="F1" s="14"/>
      <c r="G1" s="14"/>
      <c r="H1" s="14"/>
      <c r="I1" s="14"/>
      <c r="J1" s="14"/>
      <c r="K1" s="14"/>
    </row>
    <row r="2" spans="1:14" x14ac:dyDescent="0.3">
      <c r="A2" t="s">
        <v>0</v>
      </c>
      <c r="B2" s="17">
        <v>164398</v>
      </c>
      <c r="C2" s="18">
        <v>367516.81</v>
      </c>
      <c r="D2" s="17">
        <v>464945</v>
      </c>
    </row>
    <row r="3" spans="1:14" x14ac:dyDescent="0.3">
      <c r="A3" t="s">
        <v>1</v>
      </c>
      <c r="B3" s="17">
        <v>21245</v>
      </c>
      <c r="C3" s="17">
        <v>21265.78</v>
      </c>
      <c r="D3" s="17">
        <v>21287</v>
      </c>
    </row>
    <row r="4" spans="1:14" x14ac:dyDescent="0.3">
      <c r="A4" s="1" t="s">
        <v>2</v>
      </c>
      <c r="B4" s="19">
        <v>185644</v>
      </c>
      <c r="C4" s="19">
        <v>388782.58999999997</v>
      </c>
      <c r="D4" s="20">
        <v>486466</v>
      </c>
      <c r="E4" s="20"/>
      <c r="F4" s="20"/>
      <c r="G4" s="20"/>
      <c r="H4" s="20">
        <v>1206441</v>
      </c>
      <c r="I4" s="20">
        <v>1360331</v>
      </c>
      <c r="J4" s="20">
        <v>1295410</v>
      </c>
      <c r="K4" s="20">
        <v>1375951</v>
      </c>
    </row>
    <row r="5" spans="1:14" x14ac:dyDescent="0.3">
      <c r="L5" s="22"/>
    </row>
    <row r="6" spans="1:14" ht="28.8" x14ac:dyDescent="0.3">
      <c r="A6" s="2"/>
      <c r="B6" s="12" t="s">
        <v>26</v>
      </c>
      <c r="C6" s="12" t="s">
        <v>27</v>
      </c>
      <c r="D6" s="23" t="s">
        <v>28</v>
      </c>
      <c r="E6" s="23" t="s">
        <v>31</v>
      </c>
      <c r="F6" s="23" t="s">
        <v>33</v>
      </c>
      <c r="G6" s="23" t="s">
        <v>40</v>
      </c>
      <c r="H6" s="23" t="s">
        <v>46</v>
      </c>
      <c r="I6" s="23" t="s">
        <v>49</v>
      </c>
      <c r="J6" s="23" t="s">
        <v>57</v>
      </c>
      <c r="K6" s="23" t="s">
        <v>60</v>
      </c>
      <c r="L6" s="24" t="s">
        <v>61</v>
      </c>
      <c r="M6" s="40" t="s">
        <v>66</v>
      </c>
    </row>
    <row r="7" spans="1:14" x14ac:dyDescent="0.3">
      <c r="A7" s="1" t="s">
        <v>3</v>
      </c>
    </row>
    <row r="8" spans="1:14" x14ac:dyDescent="0.3">
      <c r="A8" t="s">
        <v>4</v>
      </c>
      <c r="B8" s="17">
        <v>38000</v>
      </c>
      <c r="C8" s="18">
        <v>71000</v>
      </c>
      <c r="D8" s="17">
        <v>63400</v>
      </c>
      <c r="E8" s="17">
        <v>54500</v>
      </c>
      <c r="F8" s="17">
        <v>65000</v>
      </c>
      <c r="G8" s="17">
        <v>77500</v>
      </c>
      <c r="H8" s="17">
        <v>60000</v>
      </c>
      <c r="I8" s="17">
        <v>78500</v>
      </c>
      <c r="J8" s="17">
        <v>74600</v>
      </c>
      <c r="K8" s="17">
        <v>80650</v>
      </c>
      <c r="L8" s="16">
        <v>66000</v>
      </c>
      <c r="M8" s="16">
        <v>70000</v>
      </c>
      <c r="N8" s="6" t="s">
        <v>54</v>
      </c>
    </row>
    <row r="9" spans="1:14" x14ac:dyDescent="0.3">
      <c r="A9" s="3" t="s">
        <v>5</v>
      </c>
      <c r="B9" s="17"/>
      <c r="C9" s="18"/>
      <c r="D9" s="17">
        <v>2100</v>
      </c>
      <c r="E9" s="17">
        <v>2800</v>
      </c>
      <c r="F9" s="17">
        <v>4600</v>
      </c>
      <c r="G9" s="17">
        <v>5600</v>
      </c>
      <c r="H9" s="17">
        <v>9000</v>
      </c>
      <c r="I9" s="17">
        <v>11393</v>
      </c>
      <c r="J9" s="17">
        <v>12400</v>
      </c>
      <c r="K9" s="17">
        <v>2000</v>
      </c>
      <c r="L9" s="16">
        <v>10000</v>
      </c>
      <c r="M9" s="16">
        <v>12000</v>
      </c>
      <c r="N9" s="6" t="s">
        <v>72</v>
      </c>
    </row>
    <row r="10" spans="1:14" x14ac:dyDescent="0.3">
      <c r="A10" t="s">
        <v>41</v>
      </c>
      <c r="B10" s="17">
        <v>44282</v>
      </c>
      <c r="C10" s="18">
        <v>49164.6</v>
      </c>
      <c r="D10" s="17">
        <v>30442</v>
      </c>
      <c r="E10" s="17">
        <v>37535</v>
      </c>
      <c r="F10" s="17">
        <v>31700</v>
      </c>
      <c r="G10" s="17">
        <f>40915</f>
        <v>40915</v>
      </c>
      <c r="H10" s="17">
        <v>40275</v>
      </c>
      <c r="I10" s="17">
        <v>32525</v>
      </c>
      <c r="J10" s="17">
        <v>18288</v>
      </c>
      <c r="K10" s="17">
        <v>24875</v>
      </c>
      <c r="L10" s="25">
        <v>20000</v>
      </c>
      <c r="M10" s="25">
        <v>30000</v>
      </c>
      <c r="N10" s="6" t="s">
        <v>73</v>
      </c>
    </row>
    <row r="11" spans="1:14" x14ac:dyDescent="0.3">
      <c r="A11" t="s">
        <v>6</v>
      </c>
      <c r="B11" s="17"/>
      <c r="C11" s="18"/>
      <c r="E11" s="17">
        <v>6915</v>
      </c>
      <c r="F11" s="17">
        <v>6339</v>
      </c>
      <c r="G11" s="17">
        <v>0</v>
      </c>
      <c r="H11" s="17">
        <v>1398</v>
      </c>
      <c r="I11" s="17">
        <v>4828</v>
      </c>
      <c r="J11" s="17">
        <v>1953</v>
      </c>
      <c r="K11" s="17">
        <v>675</v>
      </c>
      <c r="L11" s="25">
        <v>0</v>
      </c>
      <c r="M11" s="25">
        <v>0</v>
      </c>
      <c r="N11" s="6" t="s">
        <v>62</v>
      </c>
    </row>
    <row r="12" spans="1:14" x14ac:dyDescent="0.3">
      <c r="A12" t="s">
        <v>7</v>
      </c>
      <c r="B12" s="17">
        <v>33122</v>
      </c>
      <c r="C12" s="18">
        <v>36770</v>
      </c>
      <c r="D12" s="17">
        <v>33273</v>
      </c>
      <c r="E12" s="17">
        <v>31479</v>
      </c>
      <c r="F12" s="17">
        <v>27679</v>
      </c>
      <c r="G12" s="17">
        <v>28007</v>
      </c>
      <c r="H12" s="17">
        <v>29216</v>
      </c>
      <c r="I12" s="17">
        <v>29620</v>
      </c>
      <c r="J12" s="17">
        <v>22850</v>
      </c>
      <c r="K12" s="17">
        <v>13506</v>
      </c>
      <c r="L12" s="16">
        <v>15000</v>
      </c>
      <c r="M12" s="16">
        <v>20000</v>
      </c>
      <c r="N12" s="6" t="s">
        <v>76</v>
      </c>
    </row>
    <row r="13" spans="1:14" x14ac:dyDescent="0.3">
      <c r="A13" t="s">
        <v>8</v>
      </c>
      <c r="B13" s="17">
        <v>17162</v>
      </c>
      <c r="C13" s="18">
        <v>16257</v>
      </c>
      <c r="D13" s="17">
        <v>15164</v>
      </c>
      <c r="E13" s="17">
        <v>23071</v>
      </c>
      <c r="F13" s="17">
        <v>24936</v>
      </c>
      <c r="G13" s="17">
        <v>35004</v>
      </c>
      <c r="H13" s="17">
        <v>24835</v>
      </c>
      <c r="I13" s="17">
        <v>32709</v>
      </c>
      <c r="J13" s="17">
        <v>29978</v>
      </c>
      <c r="K13" s="17">
        <v>31920</v>
      </c>
      <c r="L13" s="16">
        <v>20000</v>
      </c>
      <c r="M13" s="16">
        <v>10000</v>
      </c>
      <c r="N13" s="6" t="s">
        <v>69</v>
      </c>
    </row>
    <row r="14" spans="1:14" x14ac:dyDescent="0.3">
      <c r="A14" t="s">
        <v>9</v>
      </c>
      <c r="B14" s="17">
        <v>35193</v>
      </c>
      <c r="C14" s="18">
        <v>31278.9</v>
      </c>
      <c r="D14" s="17">
        <v>13569</v>
      </c>
      <c r="E14" s="17">
        <v>13790</v>
      </c>
      <c r="F14" s="17">
        <v>20203</v>
      </c>
      <c r="G14" s="17">
        <v>26576</v>
      </c>
      <c r="H14" s="17">
        <v>33268</v>
      </c>
      <c r="I14" s="17">
        <v>22845</v>
      </c>
      <c r="J14" s="17">
        <v>23060</v>
      </c>
      <c r="K14" s="17">
        <v>21151</v>
      </c>
      <c r="L14" s="16">
        <v>15000</v>
      </c>
      <c r="M14" s="16">
        <v>16000</v>
      </c>
    </row>
    <row r="15" spans="1:14" x14ac:dyDescent="0.3">
      <c r="A15" t="s">
        <v>42</v>
      </c>
      <c r="B15" s="17"/>
      <c r="C15" s="18"/>
      <c r="G15" s="17">
        <v>49947</v>
      </c>
      <c r="H15" s="17">
        <v>54813</v>
      </c>
      <c r="I15" s="17">
        <v>88097</v>
      </c>
      <c r="J15" s="17">
        <v>46211</v>
      </c>
      <c r="K15" s="17">
        <v>0</v>
      </c>
      <c r="L15" s="16">
        <v>5700</v>
      </c>
      <c r="M15" s="16">
        <v>0</v>
      </c>
      <c r="N15" s="6" t="s">
        <v>63</v>
      </c>
    </row>
    <row r="16" spans="1:14" x14ac:dyDescent="0.3">
      <c r="A16" t="s">
        <v>10</v>
      </c>
      <c r="B16" s="17">
        <v>128398</v>
      </c>
      <c r="C16" s="26">
        <v>159250</v>
      </c>
      <c r="D16" s="17">
        <v>129652</v>
      </c>
      <c r="E16" s="17">
        <v>141250</v>
      </c>
      <c r="F16" s="17">
        <v>163150</v>
      </c>
      <c r="G16" s="17">
        <v>129808</v>
      </c>
      <c r="H16" s="17">
        <v>180950</v>
      </c>
      <c r="I16" s="17">
        <v>121000</v>
      </c>
      <c r="J16" s="17">
        <v>128500</v>
      </c>
      <c r="K16" s="17">
        <f>87350-1600</f>
        <v>85750</v>
      </c>
      <c r="L16" s="16">
        <v>120000</v>
      </c>
      <c r="M16" s="16">
        <v>130000</v>
      </c>
      <c r="N16" s="7" t="s">
        <v>77</v>
      </c>
    </row>
    <row r="17" spans="1:15" x14ac:dyDescent="0.3">
      <c r="A17" t="s">
        <v>34</v>
      </c>
      <c r="B17" s="17"/>
      <c r="C17" s="26"/>
      <c r="I17" s="17">
        <v>5930</v>
      </c>
      <c r="J17" s="17">
        <v>1800</v>
      </c>
      <c r="K17" s="17">
        <v>1600</v>
      </c>
      <c r="L17" s="16">
        <v>4000</v>
      </c>
      <c r="M17" s="16">
        <v>4000</v>
      </c>
      <c r="N17" s="7" t="s">
        <v>65</v>
      </c>
    </row>
    <row r="18" spans="1:15" x14ac:dyDescent="0.3">
      <c r="A18" t="s">
        <v>37</v>
      </c>
      <c r="B18" s="17"/>
      <c r="C18" s="26"/>
      <c r="E18" s="17">
        <v>7700</v>
      </c>
      <c r="F18" s="17">
        <v>2800</v>
      </c>
      <c r="G18" s="17">
        <v>3140</v>
      </c>
      <c r="L18" s="16">
        <v>0</v>
      </c>
      <c r="M18" s="16">
        <v>0</v>
      </c>
      <c r="N18" s="7"/>
    </row>
    <row r="19" spans="1:15" x14ac:dyDescent="0.3">
      <c r="A19" t="s">
        <v>38</v>
      </c>
      <c r="B19" s="17">
        <v>96670</v>
      </c>
      <c r="C19" s="18">
        <v>124509.71</v>
      </c>
      <c r="D19" s="17">
        <v>223937</v>
      </c>
      <c r="E19" s="17">
        <v>28328</v>
      </c>
      <c r="F19" s="17">
        <v>53300</v>
      </c>
      <c r="H19" s="17">
        <v>16833</v>
      </c>
      <c r="L19" s="16"/>
      <c r="M19" s="16"/>
    </row>
    <row r="20" spans="1:15" x14ac:dyDescent="0.3">
      <c r="A20" t="s">
        <v>58</v>
      </c>
      <c r="B20" s="17"/>
      <c r="C20" s="18"/>
      <c r="E20" s="17">
        <v>13316</v>
      </c>
      <c r="F20" s="17">
        <v>3876</v>
      </c>
      <c r="J20" s="17">
        <v>1410</v>
      </c>
      <c r="K20" s="17">
        <v>18107</v>
      </c>
      <c r="L20" s="16"/>
      <c r="M20" s="16">
        <v>30000</v>
      </c>
      <c r="N20" s="6" t="s">
        <v>74</v>
      </c>
    </row>
    <row r="21" spans="1:15" x14ac:dyDescent="0.3">
      <c r="A21" t="s">
        <v>29</v>
      </c>
      <c r="B21" s="17"/>
      <c r="C21" s="18"/>
      <c r="E21" s="17">
        <v>2000</v>
      </c>
      <c r="F21" s="17">
        <v>0</v>
      </c>
      <c r="I21" s="17">
        <v>1500</v>
      </c>
      <c r="J21" s="17">
        <v>8900</v>
      </c>
      <c r="K21" s="17">
        <v>8000</v>
      </c>
      <c r="L21" s="16"/>
      <c r="M21" s="16"/>
    </row>
    <row r="22" spans="1:15" x14ac:dyDescent="0.3">
      <c r="A22" t="s">
        <v>11</v>
      </c>
      <c r="B22" s="17">
        <v>10510</v>
      </c>
      <c r="C22" s="18">
        <v>19149.109999999986</v>
      </c>
      <c r="D22" s="17">
        <v>30917</v>
      </c>
      <c r="E22" s="17">
        <v>4790</v>
      </c>
      <c r="F22" s="17">
        <v>3710</v>
      </c>
      <c r="H22" s="17">
        <v>1350</v>
      </c>
      <c r="I22" s="17">
        <f>8313-1930-1500</f>
        <v>4883</v>
      </c>
      <c r="J22" s="17">
        <f>150+479</f>
        <v>629</v>
      </c>
      <c r="K22" s="17">
        <f>3250+174</f>
        <v>3424</v>
      </c>
      <c r="L22" s="25"/>
      <c r="M22" s="25"/>
    </row>
    <row r="23" spans="1:15" x14ac:dyDescent="0.3">
      <c r="A23" t="s">
        <v>39</v>
      </c>
      <c r="B23" s="17"/>
      <c r="C23" s="18"/>
      <c r="E23" s="17">
        <v>283</v>
      </c>
      <c r="F23" s="17">
        <v>1452</v>
      </c>
      <c r="G23" s="17">
        <v>2190</v>
      </c>
      <c r="H23" s="17">
        <v>779</v>
      </c>
      <c r="I23" s="17">
        <v>1830</v>
      </c>
      <c r="J23" s="17">
        <v>13831</v>
      </c>
      <c r="K23" s="17">
        <v>29364</v>
      </c>
      <c r="L23" s="25">
        <v>30000</v>
      </c>
      <c r="M23" s="25">
        <v>40000</v>
      </c>
      <c r="N23" s="6">
        <v>0</v>
      </c>
    </row>
    <row r="24" spans="1:15" x14ac:dyDescent="0.3">
      <c r="A24" s="10" t="s">
        <v>12</v>
      </c>
      <c r="B24" s="27">
        <v>403337</v>
      </c>
      <c r="C24" s="28">
        <v>507379.32</v>
      </c>
      <c r="D24" s="29">
        <v>542454</v>
      </c>
      <c r="E24" s="29">
        <f t="shared" ref="E24:M24" si="0">SUM(E8:E23)</f>
        <v>367757</v>
      </c>
      <c r="F24" s="29">
        <f t="shared" si="0"/>
        <v>408745</v>
      </c>
      <c r="G24" s="29">
        <f t="shared" si="0"/>
        <v>398687</v>
      </c>
      <c r="H24" s="29">
        <f t="shared" si="0"/>
        <v>452717</v>
      </c>
      <c r="I24" s="29">
        <f t="shared" si="0"/>
        <v>435660</v>
      </c>
      <c r="J24" s="29">
        <f t="shared" si="0"/>
        <v>384410</v>
      </c>
      <c r="K24" s="29">
        <f t="shared" si="0"/>
        <v>321022</v>
      </c>
      <c r="L24" s="30">
        <f t="shared" si="0"/>
        <v>305700</v>
      </c>
      <c r="M24" s="30">
        <f t="shared" si="0"/>
        <v>362000</v>
      </c>
    </row>
    <row r="25" spans="1:15" x14ac:dyDescent="0.3">
      <c r="B25" s="17"/>
      <c r="C25" s="18"/>
    </row>
    <row r="26" spans="1:15" x14ac:dyDescent="0.3">
      <c r="A26" s="5" t="s">
        <v>13</v>
      </c>
      <c r="B26" s="31"/>
      <c r="C26" s="18"/>
      <c r="D26" s="31"/>
      <c r="E26" s="31"/>
      <c r="F26" s="31"/>
      <c r="G26" s="31"/>
      <c r="H26" s="31"/>
      <c r="I26" s="31"/>
      <c r="J26" s="31"/>
      <c r="K26" s="31"/>
      <c r="L26" s="22"/>
    </row>
    <row r="27" spans="1:15" x14ac:dyDescent="0.3">
      <c r="A27" t="s">
        <v>14</v>
      </c>
      <c r="B27" s="17">
        <v>173482</v>
      </c>
      <c r="C27" s="32">
        <v>29176</v>
      </c>
      <c r="D27" s="17">
        <v>32059</v>
      </c>
      <c r="E27" s="17">
        <v>33855</v>
      </c>
      <c r="F27" s="17">
        <v>51233</v>
      </c>
      <c r="G27" s="17">
        <v>34785</v>
      </c>
      <c r="H27" s="17">
        <v>36597</v>
      </c>
      <c r="I27" s="17">
        <f>12381+23727+4000+7412+625</f>
        <v>48145</v>
      </c>
      <c r="J27" s="17">
        <f>232942-185133</f>
        <v>47809</v>
      </c>
      <c r="K27" s="17">
        <f>45994-3672</f>
        <v>42322</v>
      </c>
      <c r="L27" s="16">
        <v>50000</v>
      </c>
      <c r="M27" s="16">
        <v>50000</v>
      </c>
      <c r="N27" s="6" t="s">
        <v>50</v>
      </c>
    </row>
    <row r="28" spans="1:15" x14ac:dyDescent="0.3">
      <c r="A28" s="3" t="s">
        <v>44</v>
      </c>
      <c r="B28" s="17"/>
      <c r="C28" s="33"/>
      <c r="G28" s="17">
        <v>12270</v>
      </c>
      <c r="H28" s="17">
        <v>24271</v>
      </c>
      <c r="I28" s="17">
        <v>66617</v>
      </c>
      <c r="J28" s="17">
        <v>185133</v>
      </c>
      <c r="K28" s="17">
        <v>3672</v>
      </c>
      <c r="L28" s="16">
        <v>40000</v>
      </c>
      <c r="M28" s="16">
        <v>130000</v>
      </c>
      <c r="N28" s="39" t="s">
        <v>67</v>
      </c>
      <c r="O28" s="38"/>
    </row>
    <row r="29" spans="1:15" x14ac:dyDescent="0.3">
      <c r="A29" s="3" t="s">
        <v>36</v>
      </c>
      <c r="B29" s="17"/>
      <c r="C29" s="33"/>
      <c r="G29" s="17">
        <v>20000</v>
      </c>
      <c r="H29" s="17">
        <v>16000</v>
      </c>
      <c r="I29" s="17">
        <v>12300</v>
      </c>
      <c r="J29" s="17">
        <v>17464</v>
      </c>
      <c r="K29" s="17">
        <v>18344</v>
      </c>
      <c r="L29" s="16">
        <v>18500</v>
      </c>
      <c r="M29" s="16">
        <v>20000</v>
      </c>
      <c r="N29" s="6" t="s">
        <v>56</v>
      </c>
    </row>
    <row r="30" spans="1:15" x14ac:dyDescent="0.3">
      <c r="A30" t="s">
        <v>15</v>
      </c>
      <c r="B30" s="17">
        <v>11467</v>
      </c>
      <c r="C30" s="18">
        <v>11810</v>
      </c>
      <c r="D30" s="17">
        <v>12054</v>
      </c>
      <c r="E30" s="17">
        <v>12822</v>
      </c>
      <c r="F30" s="17">
        <v>13972</v>
      </c>
      <c r="L30" s="16"/>
      <c r="M30" s="16"/>
      <c r="N30" s="6" t="s">
        <v>53</v>
      </c>
    </row>
    <row r="31" spans="1:15" x14ac:dyDescent="0.3">
      <c r="A31" t="s">
        <v>16</v>
      </c>
      <c r="B31" s="17">
        <v>109286</v>
      </c>
      <c r="C31" s="18">
        <v>127709.2</v>
      </c>
      <c r="D31" s="17">
        <v>279383</v>
      </c>
      <c r="E31" s="17">
        <v>86280</v>
      </c>
      <c r="F31" s="17">
        <v>67072</v>
      </c>
      <c r="H31" s="17">
        <v>37845</v>
      </c>
      <c r="I31" s="17">
        <f>98432-57260</f>
        <v>41172</v>
      </c>
      <c r="J31" s="17">
        <v>5030</v>
      </c>
      <c r="K31" s="17">
        <v>0</v>
      </c>
      <c r="L31" s="25"/>
      <c r="M31" s="25">
        <v>10000</v>
      </c>
      <c r="N31" s="6" t="s">
        <v>68</v>
      </c>
    </row>
    <row r="32" spans="1:15" x14ac:dyDescent="0.3">
      <c r="A32" t="s">
        <v>17</v>
      </c>
      <c r="B32" s="17"/>
      <c r="C32" s="18"/>
      <c r="D32" s="17">
        <v>4369</v>
      </c>
      <c r="E32" s="17">
        <v>20383</v>
      </c>
      <c r="F32" s="17">
        <v>29983</v>
      </c>
      <c r="G32" s="17">
        <v>17555</v>
      </c>
      <c r="H32" s="17">
        <v>9885</v>
      </c>
      <c r="I32" s="17">
        <f>13522+2534+4880+552</f>
        <v>21488</v>
      </c>
      <c r="J32" s="17">
        <f>43198-5030-4193</f>
        <v>33975</v>
      </c>
      <c r="K32" s="17">
        <v>16694</v>
      </c>
      <c r="L32" s="16">
        <v>35000</v>
      </c>
      <c r="M32" s="16">
        <v>30000</v>
      </c>
      <c r="N32" s="6" t="s">
        <v>51</v>
      </c>
    </row>
    <row r="33" spans="1:14" x14ac:dyDescent="0.3">
      <c r="A33" t="s">
        <v>55</v>
      </c>
      <c r="B33" s="17"/>
      <c r="C33" s="18"/>
      <c r="J33" s="17">
        <v>4193</v>
      </c>
      <c r="K33" s="17">
        <v>0</v>
      </c>
      <c r="L33" s="16">
        <v>0</v>
      </c>
      <c r="M33" s="16"/>
    </row>
    <row r="34" spans="1:14" x14ac:dyDescent="0.3">
      <c r="A34" t="s">
        <v>43</v>
      </c>
      <c r="B34" s="17"/>
      <c r="C34" s="18"/>
      <c r="G34" s="17">
        <v>49947</v>
      </c>
      <c r="H34" s="17">
        <v>54813</v>
      </c>
      <c r="I34" s="17">
        <v>88097</v>
      </c>
      <c r="J34" s="17">
        <v>46211</v>
      </c>
      <c r="K34" s="17">
        <v>0</v>
      </c>
      <c r="L34" s="16">
        <v>5700</v>
      </c>
      <c r="M34" s="16">
        <v>0</v>
      </c>
      <c r="N34" s="6" t="s">
        <v>64</v>
      </c>
    </row>
    <row r="35" spans="1:14" x14ac:dyDescent="0.3">
      <c r="A35" t="s">
        <v>18</v>
      </c>
      <c r="B35" s="17">
        <v>82969</v>
      </c>
      <c r="C35" s="18">
        <v>48038</v>
      </c>
      <c r="D35" s="17">
        <v>19842</v>
      </c>
      <c r="E35" s="17">
        <v>28750</v>
      </c>
      <c r="F35" s="17">
        <v>40808</v>
      </c>
      <c r="G35" s="17">
        <f>4378+1372+19</f>
        <v>5769</v>
      </c>
      <c r="H35" s="17">
        <v>12905</v>
      </c>
      <c r="I35" s="17">
        <v>0</v>
      </c>
      <c r="J35" s="17">
        <v>0</v>
      </c>
      <c r="K35" s="17">
        <v>0</v>
      </c>
      <c r="L35" s="16">
        <v>7500</v>
      </c>
      <c r="M35" s="16">
        <v>20000</v>
      </c>
      <c r="N35" s="7" t="s">
        <v>47</v>
      </c>
    </row>
    <row r="36" spans="1:14" x14ac:dyDescent="0.3">
      <c r="A36" t="s">
        <v>19</v>
      </c>
      <c r="B36" s="17">
        <v>19688</v>
      </c>
      <c r="C36" s="18">
        <v>14042</v>
      </c>
      <c r="D36" s="17">
        <v>8432</v>
      </c>
      <c r="E36" s="17">
        <v>7211</v>
      </c>
      <c r="F36" s="17">
        <v>5910</v>
      </c>
      <c r="G36" s="17">
        <v>18949</v>
      </c>
      <c r="H36" s="17">
        <v>7651</v>
      </c>
      <c r="I36" s="17">
        <v>14528</v>
      </c>
      <c r="J36" s="17">
        <v>7738</v>
      </c>
      <c r="K36" s="17">
        <v>3607</v>
      </c>
      <c r="L36" s="16">
        <v>20000</v>
      </c>
      <c r="M36" s="16">
        <v>30000</v>
      </c>
      <c r="N36" s="6" t="s">
        <v>52</v>
      </c>
    </row>
    <row r="37" spans="1:14" x14ac:dyDescent="0.3">
      <c r="A37" t="s">
        <v>20</v>
      </c>
      <c r="B37" s="17">
        <v>23711</v>
      </c>
      <c r="C37" s="18">
        <v>27246.799999999999</v>
      </c>
      <c r="D37" s="17">
        <v>5187</v>
      </c>
      <c r="E37" s="17">
        <v>18735</v>
      </c>
      <c r="F37" s="17">
        <v>20919</v>
      </c>
      <c r="G37" s="17">
        <v>2781</v>
      </c>
      <c r="H37" s="17">
        <v>9207</v>
      </c>
      <c r="I37" s="17">
        <v>15349</v>
      </c>
      <c r="J37" s="17">
        <v>6877</v>
      </c>
      <c r="K37" s="17">
        <v>7703</v>
      </c>
      <c r="L37" s="16">
        <v>10000</v>
      </c>
      <c r="M37" s="16">
        <v>5000</v>
      </c>
    </row>
    <row r="38" spans="1:14" x14ac:dyDescent="0.3">
      <c r="A38" t="s">
        <v>21</v>
      </c>
      <c r="B38" s="17">
        <v>9223</v>
      </c>
      <c r="C38" s="18">
        <v>12500</v>
      </c>
      <c r="D38" s="17">
        <v>10795</v>
      </c>
      <c r="E38" s="17">
        <v>13560</v>
      </c>
      <c r="F38" s="17">
        <v>14290</v>
      </c>
      <c r="G38" s="17">
        <v>9935</v>
      </c>
      <c r="H38" s="17">
        <v>11188</v>
      </c>
      <c r="I38" s="17">
        <v>13836</v>
      </c>
      <c r="J38" s="17">
        <v>12799</v>
      </c>
      <c r="K38" s="17">
        <v>7512</v>
      </c>
      <c r="L38" s="16">
        <v>15000</v>
      </c>
      <c r="M38" s="16">
        <v>10000</v>
      </c>
    </row>
    <row r="39" spans="1:14" x14ac:dyDescent="0.3">
      <c r="A39" t="s">
        <v>35</v>
      </c>
      <c r="B39" s="17"/>
      <c r="C39" s="18"/>
      <c r="I39" s="17">
        <v>2850</v>
      </c>
      <c r="J39" s="17">
        <v>5367</v>
      </c>
      <c r="K39" s="17">
        <v>2387</v>
      </c>
      <c r="L39" s="16">
        <v>4000</v>
      </c>
      <c r="M39" s="16">
        <v>4000</v>
      </c>
      <c r="N39" s="6" t="s">
        <v>59</v>
      </c>
    </row>
    <row r="40" spans="1:14" x14ac:dyDescent="0.3">
      <c r="A40" t="s">
        <v>22</v>
      </c>
      <c r="B40" s="17"/>
      <c r="C40" s="18"/>
      <c r="D40" s="17">
        <v>15716</v>
      </c>
      <c r="E40" s="17">
        <v>41111</v>
      </c>
      <c r="F40" s="17">
        <v>13409</v>
      </c>
      <c r="G40" s="17">
        <v>17509</v>
      </c>
      <c r="H40" s="17">
        <v>17936</v>
      </c>
      <c r="I40" s="17">
        <v>11195</v>
      </c>
      <c r="J40" s="17">
        <v>27867</v>
      </c>
      <c r="K40" s="17">
        <v>12077</v>
      </c>
      <c r="L40" s="16">
        <v>10000</v>
      </c>
      <c r="M40" s="16">
        <v>20000</v>
      </c>
      <c r="N40" s="6" t="s">
        <v>48</v>
      </c>
    </row>
    <row r="41" spans="1:14" x14ac:dyDescent="0.3">
      <c r="A41" t="s">
        <v>32</v>
      </c>
      <c r="B41" s="17"/>
      <c r="C41" s="18"/>
      <c r="D41" s="17">
        <v>31871</v>
      </c>
      <c r="E41" s="17">
        <v>21195</v>
      </c>
      <c r="F41" s="17">
        <v>1063</v>
      </c>
      <c r="G41" s="17">
        <v>795</v>
      </c>
      <c r="H41" s="17">
        <v>4947</v>
      </c>
      <c r="I41" s="17">
        <v>982</v>
      </c>
      <c r="J41" s="17">
        <v>3414</v>
      </c>
      <c r="K41" s="17">
        <v>0</v>
      </c>
      <c r="L41" s="16">
        <v>10000</v>
      </c>
      <c r="M41" s="16">
        <v>5000</v>
      </c>
    </row>
    <row r="42" spans="1:14" hidden="1" x14ac:dyDescent="0.3">
      <c r="A42" t="s">
        <v>30</v>
      </c>
      <c r="B42" s="17"/>
      <c r="C42" s="18"/>
      <c r="L42" s="16"/>
      <c r="M42" s="16"/>
    </row>
    <row r="43" spans="1:14" x14ac:dyDescent="0.3">
      <c r="A43" s="4" t="s">
        <v>23</v>
      </c>
      <c r="B43" s="31">
        <v>2922</v>
      </c>
      <c r="C43" s="18">
        <v>32063.479999999981</v>
      </c>
      <c r="D43" s="17">
        <v>26717</v>
      </c>
      <c r="E43" s="17">
        <v>13775</v>
      </c>
      <c r="F43" s="17">
        <v>6882</v>
      </c>
      <c r="G43" s="17">
        <v>13191</v>
      </c>
      <c r="H43" s="17">
        <v>16389</v>
      </c>
      <c r="I43" s="17">
        <f>11119-2850</f>
        <v>8269</v>
      </c>
      <c r="J43" s="17">
        <f>22894-5367</f>
        <v>17527</v>
      </c>
      <c r="K43" s="17">
        <f>11415-2387</f>
        <v>9028</v>
      </c>
      <c r="L43" s="16">
        <v>15000</v>
      </c>
      <c r="M43" s="16">
        <v>15000</v>
      </c>
      <c r="N43" s="8" t="s">
        <v>45</v>
      </c>
    </row>
    <row r="44" spans="1:14" x14ac:dyDescent="0.3">
      <c r="A44" s="1" t="s">
        <v>24</v>
      </c>
      <c r="B44" s="19">
        <v>432748</v>
      </c>
      <c r="C44" s="28">
        <v>302585.48</v>
      </c>
      <c r="D44" s="29">
        <v>446425</v>
      </c>
      <c r="E44" s="28">
        <f t="shared" ref="E44:K44" si="1">SUM(E27:E43)</f>
        <v>297677</v>
      </c>
      <c r="F44" s="28">
        <f t="shared" si="1"/>
        <v>265541</v>
      </c>
      <c r="G44" s="28">
        <f t="shared" si="1"/>
        <v>203486</v>
      </c>
      <c r="H44" s="28">
        <f t="shared" si="1"/>
        <v>259634</v>
      </c>
      <c r="I44" s="28">
        <f t="shared" si="1"/>
        <v>344828</v>
      </c>
      <c r="J44" s="28">
        <f t="shared" si="1"/>
        <v>421404</v>
      </c>
      <c r="K44" s="28">
        <f t="shared" si="1"/>
        <v>123346</v>
      </c>
      <c r="L44" s="34">
        <f>SUM(L27:L43)</f>
        <v>240700</v>
      </c>
      <c r="M44" s="34">
        <f>SUM(M27:M43)</f>
        <v>349000</v>
      </c>
      <c r="N44" s="9"/>
    </row>
    <row r="45" spans="1:14" x14ac:dyDescent="0.3">
      <c r="A45" s="1"/>
      <c r="B45" s="19"/>
      <c r="C45" s="18"/>
    </row>
    <row r="46" spans="1:14" x14ac:dyDescent="0.3">
      <c r="A46" s="2" t="s">
        <v>25</v>
      </c>
      <c r="B46" s="35">
        <v>-29411</v>
      </c>
      <c r="C46" s="36">
        <v>204793.84000000003</v>
      </c>
      <c r="D46" s="36">
        <v>96028</v>
      </c>
      <c r="E46" s="36">
        <f t="shared" ref="E46:K46" si="2">E24-E44</f>
        <v>70080</v>
      </c>
      <c r="F46" s="36">
        <f t="shared" si="2"/>
        <v>143204</v>
      </c>
      <c r="G46" s="36">
        <f t="shared" si="2"/>
        <v>195201</v>
      </c>
      <c r="H46" s="36">
        <f t="shared" si="2"/>
        <v>193083</v>
      </c>
      <c r="I46" s="36">
        <f t="shared" si="2"/>
        <v>90832</v>
      </c>
      <c r="J46" s="36">
        <f t="shared" si="2"/>
        <v>-36994</v>
      </c>
      <c r="K46" s="36">
        <f t="shared" si="2"/>
        <v>197676</v>
      </c>
      <c r="L46" s="37">
        <f>L24-L44</f>
        <v>65000</v>
      </c>
      <c r="M46" s="37">
        <f>M24-M44</f>
        <v>13000</v>
      </c>
    </row>
    <row r="48" spans="1:14" x14ac:dyDescent="0.3">
      <c r="A48" s="1" t="s">
        <v>70</v>
      </c>
      <c r="B48" s="41">
        <f>B8-(B27+B28)</f>
        <v>-135482</v>
      </c>
      <c r="C48" s="41">
        <f t="shared" ref="C48:M48" si="3">C8-(C27+C28)</f>
        <v>41824</v>
      </c>
      <c r="D48" s="41">
        <f t="shared" si="3"/>
        <v>31341</v>
      </c>
      <c r="E48" s="41">
        <f t="shared" si="3"/>
        <v>20645</v>
      </c>
      <c r="F48" s="41">
        <f t="shared" si="3"/>
        <v>13767</v>
      </c>
      <c r="G48" s="41">
        <f t="shared" si="3"/>
        <v>30445</v>
      </c>
      <c r="H48" s="41">
        <f t="shared" si="3"/>
        <v>-868</v>
      </c>
      <c r="I48" s="41">
        <f t="shared" si="3"/>
        <v>-36262</v>
      </c>
      <c r="J48" s="41">
        <f t="shared" si="3"/>
        <v>-158342</v>
      </c>
      <c r="K48" s="41">
        <f t="shared" si="3"/>
        <v>34656</v>
      </c>
      <c r="L48" s="41">
        <v>-24000</v>
      </c>
      <c r="M48" s="41">
        <f t="shared" si="3"/>
        <v>-110000</v>
      </c>
    </row>
    <row r="49" spans="6:13" x14ac:dyDescent="0.3">
      <c r="F49" s="17" t="s">
        <v>71</v>
      </c>
      <c r="L49" s="21"/>
      <c r="M49" s="17" t="s">
        <v>75</v>
      </c>
    </row>
  </sheetData>
  <pageMargins left="0.7" right="0.7" top="0.75" bottom="0.75" header="0.3" footer="0.3"/>
  <pageSetup paperSize="9" scale="69" fitToHeight="0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4B13691907AE4A8216F5E0E3E79A57" ma:contentTypeVersion="16" ma:contentTypeDescription="Opprett et nytt dokument." ma:contentTypeScope="" ma:versionID="48452a8dfb3070628ad37fbd6c3ad6f1">
  <xsd:schema xmlns:xsd="http://www.w3.org/2001/XMLSchema" xmlns:xs="http://www.w3.org/2001/XMLSchema" xmlns:p="http://schemas.microsoft.com/office/2006/metadata/properties" xmlns:ns2="afa498ab-e55e-4a03-87f8-1640bb3e3d0e" xmlns:ns3="6eb79655-b003-4acb-a2c8-96eeac5e8b0d" targetNamespace="http://schemas.microsoft.com/office/2006/metadata/properties" ma:root="true" ma:fieldsID="5205bf5fe82c08e8d2645ddf70666638" ns2:_="" ns3:_="">
    <xsd:import namespace="afa498ab-e55e-4a03-87f8-1640bb3e3d0e"/>
    <xsd:import namespace="6eb79655-b003-4acb-a2c8-96eeac5e8b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498ab-e55e-4a03-87f8-1640bb3e3d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fec2fc2d-a484-47fa-a9f2-42ba340748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79655-b003-4acb-a2c8-96eeac5e8b0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c2facb-38fe-44da-b314-71bbcf68a26d}" ma:internalName="TaxCatchAll" ma:showField="CatchAllData" ma:web="6eb79655-b003-4acb-a2c8-96eeac5e8b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7A12B5-2C78-4D3E-8C60-BC9221F19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498ab-e55e-4a03-87f8-1640bb3e3d0e"/>
    <ds:schemaRef ds:uri="6eb79655-b003-4acb-a2c8-96eeac5e8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7CC166-3EAB-4517-A123-1A546BF208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tonef</dc:creator>
  <cp:lastModifiedBy>Eirik Nordby</cp:lastModifiedBy>
  <cp:lastPrinted>2021-11-18T16:40:43Z</cp:lastPrinted>
  <dcterms:created xsi:type="dcterms:W3CDTF">2018-02-25T20:14:19Z</dcterms:created>
  <dcterms:modified xsi:type="dcterms:W3CDTF">2026-02-11T19:41:18Z</dcterms:modified>
</cp:coreProperties>
</file>